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80" yWindow="220" windowWidth="24060" windowHeight="14860" activeTab="0"/>
  </bookViews>
  <sheets>
    <sheet name="Screen Printed" sheetId="1" r:id="rId1"/>
    <sheet name="Embroidery" sheetId="2" r:id="rId2"/>
    <sheet name="Press Heat" sheetId="3" r:id="rId3"/>
  </sheets>
  <definedNames/>
  <calcPr fullCalcOnLoad="1"/>
</workbook>
</file>

<file path=xl/sharedStrings.xml><?xml version="1.0" encoding="utf-8"?>
<sst xmlns="http://schemas.openxmlformats.org/spreadsheetml/2006/main" count="205" uniqueCount="108">
  <si>
    <t>Price</t>
  </si>
  <si>
    <t>Quantity</t>
  </si>
  <si>
    <t>Less Than 24</t>
  </si>
  <si>
    <t>25-47</t>
  </si>
  <si>
    <t>48-71</t>
  </si>
  <si>
    <t>72-143</t>
  </si>
  <si>
    <t>144-499</t>
  </si>
  <si>
    <t>500-2499</t>
  </si>
  <si>
    <t>2500-5000</t>
  </si>
  <si>
    <t>1 Color</t>
  </si>
  <si>
    <t>2 Colors</t>
  </si>
  <si>
    <t>3 Colors</t>
  </si>
  <si>
    <t>4 Colors</t>
  </si>
  <si>
    <t>5 Colors</t>
  </si>
  <si>
    <t>Select</t>
  </si>
  <si>
    <t>Cost</t>
  </si>
  <si>
    <t>Flashing</t>
  </si>
  <si>
    <t>Metalic or Specialty Ink</t>
  </si>
  <si>
    <t>Bags, Aprons, Bandanas or Specialty Items</t>
  </si>
  <si>
    <t>Towels Straight Print Not Angle Positioning.</t>
  </si>
  <si>
    <t>On Sleeve, Pocket or Above Pocket</t>
  </si>
  <si>
    <t>Sweat Shirts, Shorts or Pants</t>
  </si>
  <si>
    <t>Nylon Material, Nylon Bound USE</t>
  </si>
  <si>
    <t>Un Bag , Bag or Pack, Add Labor</t>
  </si>
  <si>
    <t>YES</t>
  </si>
  <si>
    <t>NOT</t>
  </si>
  <si>
    <t xml:space="preserve">Suggested Price </t>
  </si>
  <si>
    <t>Add to Apply</t>
  </si>
  <si>
    <t>SUB TOTAL TO ADD AT EACH PRICE</t>
  </si>
  <si>
    <t>Additional Charges Per Order</t>
  </si>
  <si>
    <t>Additional Charges Per Piece</t>
  </si>
  <si>
    <t>Color Change (Per Color)</t>
  </si>
  <si>
    <t>Film Set Up (Per Color/Per Side)</t>
  </si>
  <si>
    <t>Screen Set UP (Per Color / Per Side)</t>
  </si>
  <si>
    <t>1-6 Pcs</t>
  </si>
  <si>
    <t>7-11 Pcs</t>
  </si>
  <si>
    <t>12-23 Pcs</t>
  </si>
  <si>
    <t>24-47 Pcs</t>
  </si>
  <si>
    <t>48-144 Pcs</t>
  </si>
  <si>
    <t>145-287 Pcs</t>
  </si>
  <si>
    <t>&gt;288 Pcs</t>
  </si>
  <si>
    <t>Quantity         Stitches</t>
  </si>
  <si>
    <t>up to 4000</t>
  </si>
  <si>
    <t>up to 5000</t>
  </si>
  <si>
    <t>up to 6000</t>
  </si>
  <si>
    <t>up to 7000</t>
  </si>
  <si>
    <t>up to 8000</t>
  </si>
  <si>
    <t>up to 9000</t>
  </si>
  <si>
    <t>up to 10K</t>
  </si>
  <si>
    <t>Add 1K Stitches</t>
  </si>
  <si>
    <t>Personalization 1 Line</t>
  </si>
  <si>
    <t>Personalization 2 Lines</t>
  </si>
  <si>
    <t>Regular Front HAT/CAPS</t>
  </si>
  <si>
    <t>Metallic Thread</t>
  </si>
  <si>
    <t>Individual Bagging</t>
  </si>
  <si>
    <t>Un Packaging</t>
  </si>
  <si>
    <t>Tape Edits</t>
  </si>
  <si>
    <t>Digitizing Logo up to 7000 Stitches</t>
  </si>
  <si>
    <t>Digitizing Logo up to 12K Stitches</t>
  </si>
  <si>
    <t>Digitizing &gt;12K To Be Quoted</t>
  </si>
  <si>
    <r>
      <t xml:space="preserve">Regular Production Time is 5-7 Business Days                                                                                    Rush Orders Add 30% to Total. 2-3 Days Production.                                                                     We Reserve a 2% Damage or Loss Per Imprint Location                                                        </t>
    </r>
    <r>
      <rPr>
        <b/>
        <sz val="11"/>
        <color indexed="8"/>
        <rFont val="Calibri"/>
        <family val="2"/>
      </rPr>
      <t>Usually 1000 Stitches per SQ Inch when is filled &amp; 150 Stitches per Linear Inch</t>
    </r>
  </si>
  <si>
    <t>Regular Production Time is 5-7 Business Days                                                                                    Rush Orders Add 30% to Total. 2-3 Days Production.                                                                     We Reserve a 2% Damage or Loss Per Imprint Location                                                                      The Prices are Per Side or Position</t>
  </si>
  <si>
    <t>1 Vinyl Color</t>
  </si>
  <si>
    <t>3 Vinyl Color</t>
  </si>
  <si>
    <t>2 Vinyl Color</t>
  </si>
  <si>
    <t>7-12 Pcs</t>
  </si>
  <si>
    <t>13-24 Pcs</t>
  </si>
  <si>
    <t>25-48 Pcs</t>
  </si>
  <si>
    <t>EMBELLISHMENT AREA 12" X 15"</t>
  </si>
  <si>
    <t>Color Print</t>
  </si>
  <si>
    <t>Color Print + 1 Vinyl Color</t>
  </si>
  <si>
    <t>EMBELLISHMENT AREA 4" X 15"</t>
  </si>
  <si>
    <t>EMBELLISHMENT AREA 4" X 4"</t>
  </si>
  <si>
    <t>Antique Silver &amp; Old Gold</t>
  </si>
  <si>
    <t>Metal Flake Heat Transfer</t>
  </si>
  <si>
    <t>Deco Film Super Heat Transfer</t>
  </si>
  <si>
    <t>Deco Sparkle Transfer Vinyl</t>
  </si>
  <si>
    <t>Deco Flock Heat Transfer</t>
  </si>
  <si>
    <t>Neon Heat Transfer Vinyl</t>
  </si>
  <si>
    <t>High Details Wording</t>
  </si>
  <si>
    <t>Regular Production Time is 3-4 Business Days                                                                                    Rush Orders Add 30% to Total. 1-2 Days Production.                                                                     The Prices are Per Side or Position</t>
  </si>
  <si>
    <t>Choice The Embelishment Method for Your Order</t>
  </si>
  <si>
    <t>EMBROIDERY</t>
  </si>
  <si>
    <t>Low Limit</t>
  </si>
  <si>
    <t>Upper Limit</t>
  </si>
  <si>
    <t>Did you picked up from Our Online Garment Store</t>
  </si>
  <si>
    <t>Hor Many Pieces would you like to ORDER</t>
  </si>
  <si>
    <t>Level of Pricing by Quantity</t>
  </si>
  <si>
    <t>Price Level</t>
  </si>
  <si>
    <r>
      <t xml:space="preserve">PRICE PER </t>
    </r>
    <r>
      <rPr>
        <b/>
        <sz val="11"/>
        <color indexed="8"/>
        <rFont val="Calibri"/>
        <family val="2"/>
      </rPr>
      <t>POSITION 3</t>
    </r>
  </si>
  <si>
    <r>
      <t xml:space="preserve">PRICE PER </t>
    </r>
    <r>
      <rPr>
        <b/>
        <sz val="11"/>
        <color indexed="8"/>
        <rFont val="Calibri"/>
        <family val="2"/>
      </rPr>
      <t>POSITION 2</t>
    </r>
  </si>
  <si>
    <r>
      <t xml:space="preserve">How Many Color </t>
    </r>
    <r>
      <rPr>
        <b/>
        <sz val="11"/>
        <color indexed="8"/>
        <rFont val="Calibri"/>
        <family val="2"/>
      </rPr>
      <t>(POSITION 2)</t>
    </r>
  </si>
  <si>
    <r>
      <t xml:space="preserve">How Many Color  </t>
    </r>
    <r>
      <rPr>
        <b/>
        <sz val="11"/>
        <color indexed="8"/>
        <rFont val="Calibri"/>
        <family val="2"/>
      </rPr>
      <t>(POSITION 1)</t>
    </r>
  </si>
  <si>
    <r>
      <t xml:space="preserve">PRICE PER </t>
    </r>
    <r>
      <rPr>
        <b/>
        <sz val="11"/>
        <color indexed="8"/>
        <rFont val="Calibri"/>
        <family val="2"/>
      </rPr>
      <t>POSITION 1</t>
    </r>
  </si>
  <si>
    <r>
      <t xml:space="preserve">How Many Color </t>
    </r>
    <r>
      <rPr>
        <b/>
        <sz val="11"/>
        <color indexed="8"/>
        <rFont val="Calibri"/>
        <family val="2"/>
      </rPr>
      <t>(POSITION 3)</t>
    </r>
  </si>
  <si>
    <r>
      <t xml:space="preserve">How Many Color </t>
    </r>
    <r>
      <rPr>
        <b/>
        <sz val="11"/>
        <color indexed="8"/>
        <rFont val="Calibri"/>
        <family val="2"/>
      </rPr>
      <t xml:space="preserve"> (Position 4)</t>
    </r>
  </si>
  <si>
    <r>
      <t xml:space="preserve">PRICE PER </t>
    </r>
    <r>
      <rPr>
        <b/>
        <sz val="11"/>
        <color indexed="8"/>
        <rFont val="Calibri"/>
        <family val="2"/>
      </rPr>
      <t>POSITION 4</t>
    </r>
  </si>
  <si>
    <t>TOTAL PRICE FOR SCREEN PRINTED</t>
  </si>
  <si>
    <t>Screens &amp; Films</t>
  </si>
  <si>
    <t>SCREEN PRINTED</t>
  </si>
  <si>
    <t>0 Color</t>
  </si>
  <si>
    <r>
      <t xml:space="preserve">How Many Stitches at </t>
    </r>
    <r>
      <rPr>
        <b/>
        <sz val="11"/>
        <color indexed="8"/>
        <rFont val="Calibri"/>
        <family val="2"/>
      </rPr>
      <t>(POSITION 1)</t>
    </r>
  </si>
  <si>
    <r>
      <t xml:space="preserve">How Many Stitches at </t>
    </r>
    <r>
      <rPr>
        <b/>
        <sz val="11"/>
        <color indexed="8"/>
        <rFont val="Calibri"/>
        <family val="2"/>
      </rPr>
      <t>(POSITION 2)</t>
    </r>
  </si>
  <si>
    <r>
      <t xml:space="preserve">How Many Stitches at </t>
    </r>
    <r>
      <rPr>
        <b/>
        <sz val="11"/>
        <color indexed="8"/>
        <rFont val="Calibri"/>
        <family val="2"/>
      </rPr>
      <t>(POSITION 3)</t>
    </r>
  </si>
  <si>
    <t>Cero</t>
  </si>
  <si>
    <t>up to 10000</t>
  </si>
  <si>
    <t>Aditional Stitches</t>
  </si>
  <si>
    <t>PRICE PER ADITIONAL STITCHES PER LEVEL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</si>
</sst>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5" fontId="0" fillId="0" borderId="0" xfId="0" applyNumberForma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0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65" fontId="39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65" fontId="40" fillId="0" borderId="0" xfId="0" applyNumberFormat="1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workbookViewId="0" topLeftCell="H8">
      <selection activeCell="O27" sqref="O27:P27"/>
    </sheetView>
  </sheetViews>
  <sheetFormatPr defaultColWidth="8.8515625" defaultRowHeight="15"/>
  <cols>
    <col min="1" max="1" width="12.7109375" style="1" hidden="1" customWidth="1"/>
    <col min="2" max="3" width="12.7109375" style="2" hidden="1" customWidth="1"/>
    <col min="4" max="4" width="12.7109375" style="3" hidden="1" customWidth="1"/>
    <col min="5" max="5" width="12.7109375" style="2" hidden="1" customWidth="1"/>
    <col min="6" max="6" width="12.7109375" style="3" hidden="1" customWidth="1"/>
    <col min="7" max="7" width="0" style="0" hidden="1" customWidth="1"/>
    <col min="8" max="8" width="6.7109375" style="1" customWidth="1"/>
    <col min="9" max="9" width="6.7109375" style="14" customWidth="1"/>
    <col min="10" max="11" width="10.7109375" style="2" customWidth="1"/>
    <col min="12" max="12" width="10.7109375" style="3" customWidth="1"/>
    <col min="13" max="13" width="10.7109375" style="2" customWidth="1"/>
    <col min="14" max="14" width="10.7109375" style="3" customWidth="1"/>
    <col min="15" max="17" width="10.7109375" style="0" customWidth="1"/>
    <col min="18" max="18" width="7.7109375" style="8" customWidth="1"/>
    <col min="19" max="19" width="35.7109375" style="0" customWidth="1"/>
    <col min="20" max="20" width="9.140625" style="0" hidden="1" customWidth="1"/>
  </cols>
  <sheetData>
    <row r="1" spans="1:22" ht="34.5" customHeight="1">
      <c r="A1" s="4" t="s">
        <v>1</v>
      </c>
      <c r="B1" s="5" t="s">
        <v>9</v>
      </c>
      <c r="C1" s="5" t="s">
        <v>10</v>
      </c>
      <c r="D1" s="6" t="s">
        <v>11</v>
      </c>
      <c r="E1" s="5" t="s">
        <v>12</v>
      </c>
      <c r="F1" s="6" t="s">
        <v>13</v>
      </c>
      <c r="H1" s="4" t="s">
        <v>83</v>
      </c>
      <c r="I1" s="4" t="s">
        <v>84</v>
      </c>
      <c r="J1" s="4" t="s">
        <v>88</v>
      </c>
      <c r="K1" s="5" t="s">
        <v>9</v>
      </c>
      <c r="L1" s="5" t="s">
        <v>10</v>
      </c>
      <c r="M1" s="6" t="s">
        <v>11</v>
      </c>
      <c r="N1" s="5" t="s">
        <v>12</v>
      </c>
      <c r="O1" s="6" t="s">
        <v>13</v>
      </c>
      <c r="P1" s="6" t="s">
        <v>100</v>
      </c>
      <c r="Q1" s="6"/>
      <c r="R1" s="5" t="s">
        <v>14</v>
      </c>
      <c r="S1" s="10" t="s">
        <v>30</v>
      </c>
      <c r="T1" s="5" t="s">
        <v>15</v>
      </c>
      <c r="U1" s="12" t="s">
        <v>26</v>
      </c>
      <c r="V1" s="13" t="s">
        <v>27</v>
      </c>
    </row>
    <row r="2" spans="1:25" ht="24.75" customHeight="1">
      <c r="A2" s="4" t="s">
        <v>2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H2" s="4">
        <v>0</v>
      </c>
      <c r="I2" s="4">
        <v>24</v>
      </c>
      <c r="J2" s="4" t="str">
        <f>CONCATENATE(H2,"-",I2)</f>
        <v>0-24</v>
      </c>
      <c r="K2" s="7">
        <f aca="true" t="shared" si="0" ref="K2:O8">(B2*2)+$V$10</f>
        <v>2</v>
      </c>
      <c r="L2" s="7">
        <f t="shared" si="0"/>
        <v>4</v>
      </c>
      <c r="M2" s="7">
        <f t="shared" si="0"/>
        <v>6</v>
      </c>
      <c r="N2" s="7">
        <f t="shared" si="0"/>
        <v>8</v>
      </c>
      <c r="O2" s="7">
        <f t="shared" si="0"/>
        <v>10</v>
      </c>
      <c r="P2" s="22">
        <v>0</v>
      </c>
      <c r="Q2" s="22"/>
      <c r="R2" s="2" t="s">
        <v>25</v>
      </c>
      <c r="S2" s="9" t="s">
        <v>16</v>
      </c>
      <c r="T2" s="11">
        <v>0.2</v>
      </c>
      <c r="U2" s="11">
        <f>T2*2</f>
        <v>0.4</v>
      </c>
      <c r="V2" s="11">
        <f>IF(R2="YES",U2,0)</f>
        <v>0</v>
      </c>
      <c r="Y2" s="11">
        <f>K2*1.06</f>
        <v>2.12</v>
      </c>
    </row>
    <row r="3" spans="1:25" ht="24.75" customHeight="1">
      <c r="A3" s="4" t="s">
        <v>3</v>
      </c>
      <c r="B3" s="7">
        <v>1</v>
      </c>
      <c r="C3" s="7">
        <v>1.25</v>
      </c>
      <c r="D3" s="7">
        <v>1.4</v>
      </c>
      <c r="E3" s="7">
        <v>1.7</v>
      </c>
      <c r="F3" s="7">
        <v>1.95</v>
      </c>
      <c r="H3" s="4">
        <v>25</v>
      </c>
      <c r="I3" s="4">
        <v>47</v>
      </c>
      <c r="J3" s="4" t="str">
        <f aca="true" t="shared" si="1" ref="J3:J8">CONCATENATE(H3,"-",I3)</f>
        <v>25-47</v>
      </c>
      <c r="K3" s="7">
        <f t="shared" si="0"/>
        <v>2</v>
      </c>
      <c r="L3" s="7">
        <f t="shared" si="0"/>
        <v>2.5</v>
      </c>
      <c r="M3" s="7">
        <f t="shared" si="0"/>
        <v>2.8</v>
      </c>
      <c r="N3" s="7">
        <f t="shared" si="0"/>
        <v>3.4</v>
      </c>
      <c r="O3" s="7">
        <f t="shared" si="0"/>
        <v>3.9</v>
      </c>
      <c r="P3" s="22">
        <v>0</v>
      </c>
      <c r="Q3" s="22"/>
      <c r="R3" s="2" t="s">
        <v>25</v>
      </c>
      <c r="S3" s="9" t="s">
        <v>17</v>
      </c>
      <c r="T3" s="11">
        <v>0.15</v>
      </c>
      <c r="U3" s="11">
        <v>0.3</v>
      </c>
      <c r="V3" s="11">
        <f aca="true" t="shared" si="2" ref="V3:V8">IF(R3="YES",U3,0)</f>
        <v>0</v>
      </c>
      <c r="Y3" s="11">
        <f aca="true" t="shared" si="3" ref="Y3:Y8">K3*1.06</f>
        <v>2.12</v>
      </c>
    </row>
    <row r="4" spans="1:25" ht="24.75" customHeight="1">
      <c r="A4" s="4" t="s">
        <v>4</v>
      </c>
      <c r="B4" s="7">
        <v>0.65</v>
      </c>
      <c r="C4" s="7">
        <v>0.8</v>
      </c>
      <c r="D4" s="7">
        <v>1</v>
      </c>
      <c r="E4" s="7">
        <v>1.15</v>
      </c>
      <c r="F4" s="7">
        <v>1.25</v>
      </c>
      <c r="H4" s="4">
        <v>48</v>
      </c>
      <c r="I4" s="4">
        <v>71</v>
      </c>
      <c r="J4" s="4" t="str">
        <f t="shared" si="1"/>
        <v>48-71</v>
      </c>
      <c r="K4" s="7">
        <f t="shared" si="0"/>
        <v>1.3</v>
      </c>
      <c r="L4" s="7">
        <f t="shared" si="0"/>
        <v>1.6</v>
      </c>
      <c r="M4" s="7">
        <f t="shared" si="0"/>
        <v>2</v>
      </c>
      <c r="N4" s="7">
        <f t="shared" si="0"/>
        <v>2.3</v>
      </c>
      <c r="O4" s="7">
        <f t="shared" si="0"/>
        <v>2.5</v>
      </c>
      <c r="P4" s="22">
        <v>0</v>
      </c>
      <c r="Q4" s="22"/>
      <c r="R4" s="2" t="s">
        <v>25</v>
      </c>
      <c r="S4" s="9" t="s">
        <v>18</v>
      </c>
      <c r="T4" s="11">
        <v>0.2</v>
      </c>
      <c r="U4" s="11">
        <f>T4*2</f>
        <v>0.4</v>
      </c>
      <c r="V4" s="11">
        <f t="shared" si="2"/>
        <v>0</v>
      </c>
      <c r="Y4" s="11">
        <f t="shared" si="3"/>
        <v>1.3780000000000001</v>
      </c>
    </row>
    <row r="5" spans="1:25" ht="24.75" customHeight="1">
      <c r="A5" s="4" t="s">
        <v>5</v>
      </c>
      <c r="B5" s="7">
        <v>0.55</v>
      </c>
      <c r="C5" s="7">
        <v>0.7</v>
      </c>
      <c r="D5" s="7">
        <v>0.9</v>
      </c>
      <c r="E5" s="7">
        <v>1.05</v>
      </c>
      <c r="F5" s="7">
        <v>1.15</v>
      </c>
      <c r="H5" s="4">
        <v>72</v>
      </c>
      <c r="I5" s="4">
        <v>143</v>
      </c>
      <c r="J5" s="4" t="str">
        <f t="shared" si="1"/>
        <v>72-143</v>
      </c>
      <c r="K5" s="7">
        <f t="shared" si="0"/>
        <v>1.1</v>
      </c>
      <c r="L5" s="7">
        <f t="shared" si="0"/>
        <v>1.4</v>
      </c>
      <c r="M5" s="7">
        <f t="shared" si="0"/>
        <v>1.8</v>
      </c>
      <c r="N5" s="7">
        <f t="shared" si="0"/>
        <v>2.1</v>
      </c>
      <c r="O5" s="7">
        <f t="shared" si="0"/>
        <v>2.3</v>
      </c>
      <c r="P5" s="22">
        <v>0</v>
      </c>
      <c r="Q5" s="22"/>
      <c r="R5" s="2" t="s">
        <v>25</v>
      </c>
      <c r="S5" s="9" t="s">
        <v>19</v>
      </c>
      <c r="T5" s="11">
        <v>0.5</v>
      </c>
      <c r="U5" s="11">
        <f>T5*2</f>
        <v>1</v>
      </c>
      <c r="V5" s="11">
        <f t="shared" si="2"/>
        <v>0</v>
      </c>
      <c r="Y5" s="11">
        <f t="shared" si="3"/>
        <v>1.1660000000000001</v>
      </c>
    </row>
    <row r="6" spans="1:25" ht="24.75" customHeight="1">
      <c r="A6" s="4" t="s">
        <v>6</v>
      </c>
      <c r="B6" s="7">
        <v>0.45</v>
      </c>
      <c r="C6" s="7">
        <v>0.65</v>
      </c>
      <c r="D6" s="7">
        <v>0.8</v>
      </c>
      <c r="E6" s="7">
        <v>0.9</v>
      </c>
      <c r="F6" s="7">
        <v>1.05</v>
      </c>
      <c r="H6" s="4">
        <v>144</v>
      </c>
      <c r="I6" s="4">
        <v>499</v>
      </c>
      <c r="J6" s="4" t="str">
        <f t="shared" si="1"/>
        <v>144-499</v>
      </c>
      <c r="K6" s="7">
        <f t="shared" si="0"/>
        <v>0.9</v>
      </c>
      <c r="L6" s="7">
        <f t="shared" si="0"/>
        <v>1.3</v>
      </c>
      <c r="M6" s="7">
        <f t="shared" si="0"/>
        <v>1.6</v>
      </c>
      <c r="N6" s="7">
        <f t="shared" si="0"/>
        <v>1.8</v>
      </c>
      <c r="O6" s="7">
        <f t="shared" si="0"/>
        <v>2.1</v>
      </c>
      <c r="P6" s="22">
        <v>0</v>
      </c>
      <c r="Q6" s="22"/>
      <c r="R6" s="2" t="s">
        <v>25</v>
      </c>
      <c r="S6" s="9" t="s">
        <v>20</v>
      </c>
      <c r="T6" s="11">
        <v>0.2</v>
      </c>
      <c r="U6" s="11">
        <f>T6*2</f>
        <v>0.4</v>
      </c>
      <c r="V6" s="11">
        <f t="shared" si="2"/>
        <v>0</v>
      </c>
      <c r="Y6" s="11">
        <f t="shared" si="3"/>
        <v>0.9540000000000001</v>
      </c>
    </row>
    <row r="7" spans="1:25" ht="24.75" customHeight="1">
      <c r="A7" s="4" t="s">
        <v>7</v>
      </c>
      <c r="B7" s="7">
        <v>0.35</v>
      </c>
      <c r="C7" s="7">
        <v>0.45</v>
      </c>
      <c r="D7" s="7">
        <v>0.55</v>
      </c>
      <c r="E7" s="7">
        <v>0.65</v>
      </c>
      <c r="F7" s="7">
        <v>0.75</v>
      </c>
      <c r="H7" s="4">
        <v>500</v>
      </c>
      <c r="I7" s="4">
        <v>2499</v>
      </c>
      <c r="J7" s="4" t="str">
        <f t="shared" si="1"/>
        <v>500-2499</v>
      </c>
      <c r="K7" s="7">
        <f t="shared" si="0"/>
        <v>0.7</v>
      </c>
      <c r="L7" s="7">
        <f t="shared" si="0"/>
        <v>0.9</v>
      </c>
      <c r="M7" s="7">
        <f t="shared" si="0"/>
        <v>1.1</v>
      </c>
      <c r="N7" s="7">
        <f t="shared" si="0"/>
        <v>1.3</v>
      </c>
      <c r="O7" s="7">
        <f t="shared" si="0"/>
        <v>1.5</v>
      </c>
      <c r="P7" s="22">
        <v>0</v>
      </c>
      <c r="Q7" s="22"/>
      <c r="R7" s="2" t="s">
        <v>25</v>
      </c>
      <c r="S7" s="9" t="s">
        <v>21</v>
      </c>
      <c r="T7" s="11">
        <v>0.2</v>
      </c>
      <c r="U7" s="11">
        <f>T7*2</f>
        <v>0.4</v>
      </c>
      <c r="V7" s="11">
        <f t="shared" si="2"/>
        <v>0</v>
      </c>
      <c r="Y7" s="11">
        <f t="shared" si="3"/>
        <v>0.742</v>
      </c>
    </row>
    <row r="8" spans="1:25" ht="24.75" customHeight="1">
      <c r="A8" s="4" t="s">
        <v>8</v>
      </c>
      <c r="B8" s="7">
        <v>0.3</v>
      </c>
      <c r="C8" s="7">
        <v>0.4</v>
      </c>
      <c r="D8" s="7">
        <v>0.48</v>
      </c>
      <c r="E8" s="7">
        <v>0.53</v>
      </c>
      <c r="F8" s="7">
        <v>0.57</v>
      </c>
      <c r="H8" s="4">
        <v>2500</v>
      </c>
      <c r="I8" s="4">
        <v>5000</v>
      </c>
      <c r="J8" s="4" t="str">
        <f t="shared" si="1"/>
        <v>2500-5000</v>
      </c>
      <c r="K8" s="7">
        <f t="shared" si="0"/>
        <v>0.6</v>
      </c>
      <c r="L8" s="7">
        <f t="shared" si="0"/>
        <v>0.8</v>
      </c>
      <c r="M8" s="7">
        <f t="shared" si="0"/>
        <v>0.96</v>
      </c>
      <c r="N8" s="7">
        <f t="shared" si="0"/>
        <v>1.06</v>
      </c>
      <c r="O8" s="7">
        <f t="shared" si="0"/>
        <v>1.14</v>
      </c>
      <c r="P8" s="22">
        <v>0</v>
      </c>
      <c r="Q8" s="22"/>
      <c r="R8" s="2" t="s">
        <v>25</v>
      </c>
      <c r="S8" s="9" t="s">
        <v>22</v>
      </c>
      <c r="T8" s="11">
        <v>0.1</v>
      </c>
      <c r="U8" s="11">
        <f>T8*2</f>
        <v>0.2</v>
      </c>
      <c r="V8" s="11">
        <f t="shared" si="2"/>
        <v>0</v>
      </c>
      <c r="Y8" s="11">
        <f t="shared" si="3"/>
        <v>0.636</v>
      </c>
    </row>
    <row r="9" spans="18:22" ht="24.75" customHeight="1">
      <c r="R9" s="2" t="s">
        <v>25</v>
      </c>
      <c r="S9" s="9" t="s">
        <v>23</v>
      </c>
      <c r="T9" s="11">
        <v>0.15</v>
      </c>
      <c r="U9" s="11">
        <f>T9*2</f>
        <v>0.3</v>
      </c>
      <c r="V9" s="11">
        <f>IF(R9="YES",U9,0)</f>
        <v>0</v>
      </c>
    </row>
    <row r="10" spans="8:22" ht="24.75" customHeight="1">
      <c r="H10" s="26" t="s">
        <v>61</v>
      </c>
      <c r="I10" s="26"/>
      <c r="J10" s="26"/>
      <c r="K10" s="26"/>
      <c r="L10" s="26"/>
      <c r="M10" s="26"/>
      <c r="N10" s="26"/>
      <c r="R10"/>
      <c r="S10" s="10" t="s">
        <v>28</v>
      </c>
      <c r="V10" s="11">
        <f>SUM(V2:V9)</f>
        <v>0</v>
      </c>
    </row>
    <row r="11" spans="8:14" ht="24.75" customHeight="1">
      <c r="H11" s="26"/>
      <c r="I11" s="26"/>
      <c r="J11" s="26"/>
      <c r="K11" s="26"/>
      <c r="L11" s="26"/>
      <c r="M11" s="26"/>
      <c r="N11" s="26"/>
    </row>
    <row r="12" spans="8:21" ht="24.75" customHeight="1">
      <c r="H12" s="26"/>
      <c r="I12" s="26"/>
      <c r="J12" s="26"/>
      <c r="K12" s="26"/>
      <c r="L12" s="26"/>
      <c r="M12" s="26"/>
      <c r="N12" s="26"/>
      <c r="S12" s="10" t="s">
        <v>29</v>
      </c>
      <c r="T12" s="5" t="s">
        <v>15</v>
      </c>
      <c r="U12" s="5" t="s">
        <v>0</v>
      </c>
    </row>
    <row r="13" spans="19:21" ht="24.75" customHeight="1">
      <c r="S13" s="8" t="s">
        <v>32</v>
      </c>
      <c r="T13" s="11">
        <v>7.5</v>
      </c>
      <c r="U13" s="11">
        <f>T13*2</f>
        <v>15</v>
      </c>
    </row>
    <row r="14" spans="19:21" ht="24.75" customHeight="1">
      <c r="S14" s="8" t="s">
        <v>33</v>
      </c>
      <c r="T14" s="11">
        <v>12</v>
      </c>
      <c r="U14" s="11">
        <f>T14*2</f>
        <v>24</v>
      </c>
    </row>
    <row r="15" spans="19:21" ht="24.75" customHeight="1">
      <c r="S15" s="8" t="s">
        <v>31</v>
      </c>
      <c r="T15" s="11">
        <v>10</v>
      </c>
      <c r="U15" s="11">
        <f>T15*2</f>
        <v>20</v>
      </c>
    </row>
    <row r="17" spans="8:17" ht="24.75" customHeight="1">
      <c r="H17" s="26" t="s">
        <v>81</v>
      </c>
      <c r="I17" s="26"/>
      <c r="J17" s="26"/>
      <c r="K17" s="26"/>
      <c r="L17" s="26"/>
      <c r="M17" s="27" t="s">
        <v>99</v>
      </c>
      <c r="N17" s="27"/>
      <c r="O17" s="29" t="s">
        <v>98</v>
      </c>
      <c r="P17" s="29"/>
      <c r="Q17" s="21"/>
    </row>
    <row r="18" spans="8:14" ht="24.75" customHeight="1">
      <c r="H18" s="26" t="s">
        <v>85</v>
      </c>
      <c r="I18" s="26"/>
      <c r="J18" s="26"/>
      <c r="K18" s="26"/>
      <c r="L18" s="26"/>
      <c r="M18" s="29" t="s">
        <v>24</v>
      </c>
      <c r="N18" s="29"/>
    </row>
    <row r="19" spans="8:14" ht="24.75" customHeight="1">
      <c r="H19" s="26" t="s">
        <v>86</v>
      </c>
      <c r="I19" s="26"/>
      <c r="J19" s="26"/>
      <c r="K19" s="26"/>
      <c r="L19" s="26"/>
      <c r="M19" s="30">
        <v>1</v>
      </c>
      <c r="N19" s="30"/>
    </row>
    <row r="20" spans="8:14" ht="24.75" customHeight="1">
      <c r="H20" s="26" t="s">
        <v>87</v>
      </c>
      <c r="I20" s="26"/>
      <c r="J20" s="26"/>
      <c r="K20" s="26"/>
      <c r="L20" s="26"/>
      <c r="M20" s="31" t="str">
        <f>IF(AND($M$19&gt;=H2,$M$19&lt;=I2),CONCATENATE(H2,"-",I2),IF(AND($M$19&gt;=H3,$M$19&lt;=I3),CONCATENATE(H3,"-",I3),IF(AND($M$19&gt;=H4,$M$19&lt;=I4),CONCATENATE(H4,"-",I4),IF(AND($M$19&gt;=H5,$M$19&lt;=I5),CONCATENATE(H5,"-",I5),IF(AND($M$19&gt;=H6,$M$19&lt;=I6),CONCATENATE(H6,"-",I6),IF(AND($M$19&gt;=H7,$M$19&lt;=I7),CONCATENATE(H7,"-",I7),IF(AND($M$19&gt;=H8,$M$19&lt;=I8),CONCATENATE(H8,"-",I8),0)))))))</f>
        <v>0-24</v>
      </c>
      <c r="N20" s="31"/>
    </row>
    <row r="21" spans="8:22" ht="24.75" customHeight="1">
      <c r="H21" s="26" t="s">
        <v>92</v>
      </c>
      <c r="I21" s="26"/>
      <c r="J21" s="26"/>
      <c r="K21" s="26"/>
      <c r="L21" s="26"/>
      <c r="M21" s="27" t="s">
        <v>9</v>
      </c>
      <c r="N21" s="27"/>
      <c r="O21" s="33">
        <f>IF(M21="5 Colors",5*($U$13+$U$14),IF(M21="4 Colors",4*($U$13+$U$14),IF(M21="3 Colors",3*($U$13+$U$14),IF(M21="2 Colors",2*($U$13+$U$14),IF(M21="1 Color",1*($U$13+$U$14),0)))))</f>
        <v>39</v>
      </c>
      <c r="P21" s="33"/>
      <c r="Q21" s="23"/>
      <c r="V21">
        <f>2.3*1.06</f>
        <v>2.4379999999999997</v>
      </c>
    </row>
    <row r="22" spans="8:14" ht="24.75" customHeight="1">
      <c r="H22" s="26" t="s">
        <v>93</v>
      </c>
      <c r="I22" s="26"/>
      <c r="J22" s="26"/>
      <c r="K22" s="26"/>
      <c r="L22" s="26"/>
      <c r="M22" s="28">
        <f>IF(M21="0 Color",0,VLOOKUP($M$20,$J$1:$O$8,(MATCH(M21,$K$1:$O$1))+1,0))</f>
        <v>2</v>
      </c>
      <c r="N22" s="28"/>
    </row>
    <row r="23" spans="8:24" ht="24.75" customHeight="1">
      <c r="H23" s="26" t="s">
        <v>91</v>
      </c>
      <c r="I23" s="26"/>
      <c r="J23" s="26"/>
      <c r="K23" s="26"/>
      <c r="L23" s="26"/>
      <c r="M23" s="27" t="s">
        <v>100</v>
      </c>
      <c r="N23" s="27"/>
      <c r="O23" s="33">
        <f>IF(M23="5 Colors",5*($U$13+$U$14),IF(M23="4 Colors",4*($U$13+$U$14),IF(M23="3 Colors",3*($U$13+$U$14),IF(M23="2 Colors",2*($U$13+$U$14),IF(M23="1 Color",1*($U$13+$U$14),0)))))</f>
        <v>0</v>
      </c>
      <c r="P23" s="33"/>
      <c r="Q23" s="23"/>
      <c r="W23">
        <v>2</v>
      </c>
      <c r="X23">
        <f>W23*1.06</f>
        <v>2.12</v>
      </c>
    </row>
    <row r="24" spans="1:24" ht="24.75" customHeight="1">
      <c r="A24" s="20"/>
      <c r="H24" s="26" t="s">
        <v>90</v>
      </c>
      <c r="I24" s="26"/>
      <c r="J24" s="26"/>
      <c r="K24" s="26"/>
      <c r="L24" s="26"/>
      <c r="M24" s="28">
        <f>IF(M23="0 Color",0,VLOOKUP($M$20,$J$1:$O$8,(MATCH(M23,$K$1:$O$1))+1,0))</f>
        <v>0</v>
      </c>
      <c r="N24" s="28"/>
      <c r="W24">
        <v>4</v>
      </c>
      <c r="X24">
        <f>W24*1.06</f>
        <v>4.24</v>
      </c>
    </row>
    <row r="25" spans="8:24" ht="24.75" customHeight="1">
      <c r="H25" s="26" t="s">
        <v>94</v>
      </c>
      <c r="I25" s="26"/>
      <c r="J25" s="26"/>
      <c r="K25" s="26"/>
      <c r="L25" s="26"/>
      <c r="M25" s="27" t="s">
        <v>100</v>
      </c>
      <c r="N25" s="27"/>
      <c r="O25" s="33">
        <f>IF(M25="5 Colors",5*($U$13+$U$14),IF(M25="4 Colors",4*($U$13+$U$14),IF(M25="3 Colors",3*($U$13+$U$14),IF(M25="2 Colors",2*($U$13+$U$14),IF(M25="1 Color",1*($U$13+$U$14),0)))))</f>
        <v>0</v>
      </c>
      <c r="P25" s="33"/>
      <c r="Q25" s="23"/>
      <c r="W25">
        <v>6</v>
      </c>
      <c r="X25">
        <f>W25*1.06</f>
        <v>6.36</v>
      </c>
    </row>
    <row r="26" spans="8:24" ht="24.75" customHeight="1">
      <c r="H26" s="26" t="s">
        <v>89</v>
      </c>
      <c r="I26" s="26"/>
      <c r="J26" s="26"/>
      <c r="K26" s="26"/>
      <c r="L26" s="26"/>
      <c r="M26" s="28">
        <f>IF(M25="0 Color",0,VLOOKUP($M$20,$J$1:$O$8,(MATCH(M25,$K$1:$O$1))+1,0))</f>
        <v>0</v>
      </c>
      <c r="N26" s="28"/>
      <c r="W26">
        <v>8</v>
      </c>
      <c r="X26">
        <f>W26*1.06</f>
        <v>8.48</v>
      </c>
    </row>
    <row r="27" spans="8:24" ht="24.75" customHeight="1">
      <c r="H27" s="26" t="s">
        <v>95</v>
      </c>
      <c r="I27" s="26"/>
      <c r="J27" s="26"/>
      <c r="K27" s="26"/>
      <c r="L27" s="26"/>
      <c r="M27" s="27" t="s">
        <v>100</v>
      </c>
      <c r="N27" s="27"/>
      <c r="O27" s="33">
        <f>IF(M27="5 Colors",5*($U$13+$U$14),IF(M27="4 Colors",4*($U$13+$U$14),IF(M27="3 Colors",3*($U$13+$U$14),IF(M27="2 Colors",2*($U$13+$U$14),IF(M27="1 Color",1*($U$13+$U$14),0)))))</f>
        <v>0</v>
      </c>
      <c r="P27" s="33"/>
      <c r="Q27" s="23"/>
      <c r="W27">
        <v>10</v>
      </c>
      <c r="X27">
        <f>W27*1.06</f>
        <v>10.600000000000001</v>
      </c>
    </row>
    <row r="28" spans="8:14" ht="24.75" customHeight="1">
      <c r="H28" s="26" t="s">
        <v>96</v>
      </c>
      <c r="I28" s="26"/>
      <c r="J28" s="26"/>
      <c r="K28" s="26"/>
      <c r="L28" s="26"/>
      <c r="M28" s="28">
        <f>IF(M27="0 Color",0,VLOOKUP($M$20,$J$1:$O$8,(MATCH(M27,$K$1:$O$1))+1,0))</f>
        <v>0</v>
      </c>
      <c r="N28" s="28"/>
    </row>
    <row r="29" spans="8:17" ht="24.75" customHeight="1">
      <c r="H29" s="32" t="s">
        <v>97</v>
      </c>
      <c r="I29" s="32"/>
      <c r="J29" s="32"/>
      <c r="K29" s="32"/>
      <c r="L29" s="32"/>
      <c r="M29" s="33">
        <f>(M22+M24+M26+M28)*M19</f>
        <v>2</v>
      </c>
      <c r="N29" s="29"/>
      <c r="O29" s="33">
        <f>O21+O23+O25+O27</f>
        <v>39</v>
      </c>
      <c r="P29" s="33"/>
      <c r="Q29" s="23"/>
    </row>
  </sheetData>
  <sheetProtection/>
  <mergeCells count="33">
    <mergeCell ref="O29:P29"/>
    <mergeCell ref="O17:P17"/>
    <mergeCell ref="O21:P21"/>
    <mergeCell ref="O23:P23"/>
    <mergeCell ref="O25:P25"/>
    <mergeCell ref="O27:P27"/>
    <mergeCell ref="H27:L27"/>
    <mergeCell ref="M27:N27"/>
    <mergeCell ref="H28:L28"/>
    <mergeCell ref="M28:N28"/>
    <mergeCell ref="H29:L29"/>
    <mergeCell ref="M29:N29"/>
    <mergeCell ref="H25:L25"/>
    <mergeCell ref="M25:N25"/>
    <mergeCell ref="H26:L26"/>
    <mergeCell ref="M26:N26"/>
    <mergeCell ref="H24:L24"/>
    <mergeCell ref="M24:N24"/>
    <mergeCell ref="H10:N12"/>
    <mergeCell ref="H17:L17"/>
    <mergeCell ref="M17:N17"/>
    <mergeCell ref="H22:L22"/>
    <mergeCell ref="H23:L23"/>
    <mergeCell ref="M23:N23"/>
    <mergeCell ref="M22:N22"/>
    <mergeCell ref="M18:N18"/>
    <mergeCell ref="H18:L18"/>
    <mergeCell ref="H19:L19"/>
    <mergeCell ref="M19:N19"/>
    <mergeCell ref="H20:L20"/>
    <mergeCell ref="M20:N20"/>
    <mergeCell ref="H21:L21"/>
    <mergeCell ref="M21:N21"/>
  </mergeCells>
  <dataValidations count="3">
    <dataValidation type="list" allowBlank="1" showInputMessage="1" showErrorMessage="1" sqref="R2:R9 M18:N18">
      <formula1>"YES,NOT"</formula1>
    </dataValidation>
    <dataValidation type="list" allowBlank="1" showInputMessage="1" showErrorMessage="1" sqref="M17:N17">
      <formula1>"PRESS HEAT, SCREEN PRINTED, EMBROIDERY, OTHER"</formula1>
    </dataValidation>
    <dataValidation type="list" allowBlank="1" showInputMessage="1" showErrorMessage="1" sqref="M21:N21 M23:N23 M25:N25 M27:N27">
      <formula1>'Screen Printed'!$K$1:$P$1</formula1>
    </dataValidation>
  </dataValidations>
  <printOptions horizontalCentered="1" verticalCentered="1"/>
  <pageMargins left="0.7" right="0.7" top="0.75" bottom="0.75" header="0.3" footer="0.3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M4">
      <selection activeCell="V14" sqref="V14"/>
    </sheetView>
  </sheetViews>
  <sheetFormatPr defaultColWidth="8.8515625" defaultRowHeight="15"/>
  <cols>
    <col min="1" max="1" width="12.7109375" style="1" hidden="1" customWidth="1"/>
    <col min="2" max="3" width="12.7109375" style="2" hidden="1" customWidth="1"/>
    <col min="4" max="4" width="12.7109375" style="3" hidden="1" customWidth="1"/>
    <col min="5" max="5" width="12.7109375" style="2" hidden="1" customWidth="1"/>
    <col min="6" max="10" width="12.7109375" style="3" hidden="1" customWidth="1"/>
    <col min="11" max="11" width="6.7109375" style="3" hidden="1" customWidth="1"/>
    <col min="12" max="12" width="6.7109375" style="0" hidden="1" customWidth="1"/>
    <col min="13" max="13" width="10.7109375" style="1" customWidth="1"/>
    <col min="14" max="15" width="10.7109375" style="2" customWidth="1"/>
    <col min="16" max="16" width="10.7109375" style="3" customWidth="1"/>
    <col min="17" max="17" width="10.7109375" style="2" customWidth="1"/>
    <col min="18" max="21" width="10.7109375" style="3" customWidth="1"/>
    <col min="22" max="22" width="10.7109375" style="0" customWidth="1"/>
    <col min="23" max="24" width="8.8515625" style="0" customWidth="1"/>
    <col min="25" max="25" width="30.7109375" style="8" customWidth="1"/>
    <col min="26" max="26" width="9.140625" style="0" customWidth="1"/>
  </cols>
  <sheetData>
    <row r="1" spans="1:28" ht="34.5" customHeight="1">
      <c r="A1" s="4" t="s">
        <v>41</v>
      </c>
      <c r="B1" s="4" t="s">
        <v>42</v>
      </c>
      <c r="C1" s="4" t="s">
        <v>43</v>
      </c>
      <c r="D1" s="4" t="s">
        <v>44</v>
      </c>
      <c r="E1" s="4" t="s">
        <v>45</v>
      </c>
      <c r="F1" s="4" t="s">
        <v>46</v>
      </c>
      <c r="G1" s="4" t="s">
        <v>47</v>
      </c>
      <c r="H1" s="4" t="s">
        <v>48</v>
      </c>
      <c r="I1" s="16" t="s">
        <v>49</v>
      </c>
      <c r="J1" s="16"/>
      <c r="K1" s="16" t="s">
        <v>83</v>
      </c>
      <c r="L1" s="24" t="s">
        <v>84</v>
      </c>
      <c r="M1" s="4" t="s">
        <v>88</v>
      </c>
      <c r="N1" s="4" t="s">
        <v>42</v>
      </c>
      <c r="O1" s="4" t="s">
        <v>43</v>
      </c>
      <c r="P1" s="4" t="s">
        <v>44</v>
      </c>
      <c r="Q1" s="4" t="s">
        <v>45</v>
      </c>
      <c r="R1" s="4" t="s">
        <v>46</v>
      </c>
      <c r="S1" s="4" t="s">
        <v>47</v>
      </c>
      <c r="T1" s="4" t="s">
        <v>105</v>
      </c>
      <c r="U1" s="4" t="s">
        <v>104</v>
      </c>
      <c r="V1" s="16" t="s">
        <v>49</v>
      </c>
      <c r="W1" s="16"/>
      <c r="X1" s="5" t="s">
        <v>14</v>
      </c>
      <c r="Y1" s="10" t="s">
        <v>30</v>
      </c>
      <c r="Z1" s="5" t="s">
        <v>15</v>
      </c>
      <c r="AA1" s="12" t="s">
        <v>26</v>
      </c>
      <c r="AB1" s="13" t="s">
        <v>27</v>
      </c>
    </row>
    <row r="2" spans="1:28" ht="24.75" customHeight="1">
      <c r="A2" s="21" t="s">
        <v>34</v>
      </c>
      <c r="B2" s="17">
        <v>5</v>
      </c>
      <c r="C2" s="17">
        <v>5</v>
      </c>
      <c r="D2" s="17">
        <v>5</v>
      </c>
      <c r="E2" s="17">
        <v>5</v>
      </c>
      <c r="F2" s="17">
        <v>5</v>
      </c>
      <c r="G2" s="17">
        <v>5</v>
      </c>
      <c r="H2" s="17">
        <v>5</v>
      </c>
      <c r="I2" s="17">
        <v>0.5</v>
      </c>
      <c r="J2" s="17"/>
      <c r="K2" s="25">
        <v>1</v>
      </c>
      <c r="L2" s="25">
        <v>6</v>
      </c>
      <c r="M2" s="21" t="str">
        <f aca="true" t="shared" si="0" ref="M2:M8">CONCATENATE(K2,"-",L2)</f>
        <v>1-6</v>
      </c>
      <c r="N2" s="17">
        <f>(B2*2)+$AB$10</f>
        <v>10</v>
      </c>
      <c r="O2" s="17">
        <f aca="true" t="shared" si="1" ref="O2:T8">(C2*2)+$AB$10</f>
        <v>10</v>
      </c>
      <c r="P2" s="17">
        <f t="shared" si="1"/>
        <v>10</v>
      </c>
      <c r="Q2" s="17">
        <f t="shared" si="1"/>
        <v>10</v>
      </c>
      <c r="R2" s="17">
        <f t="shared" si="1"/>
        <v>10</v>
      </c>
      <c r="S2" s="17">
        <f t="shared" si="1"/>
        <v>10</v>
      </c>
      <c r="T2" s="17">
        <f t="shared" si="1"/>
        <v>10</v>
      </c>
      <c r="U2" s="17">
        <v>0</v>
      </c>
      <c r="V2" s="17">
        <f aca="true" t="shared" si="2" ref="V2:V8">I2*2</f>
        <v>1</v>
      </c>
      <c r="W2" s="17"/>
      <c r="X2" s="2" t="s">
        <v>25</v>
      </c>
      <c r="Y2" s="9" t="s">
        <v>50</v>
      </c>
      <c r="Z2" s="11">
        <v>4</v>
      </c>
      <c r="AA2" s="11">
        <f>Z2*2</f>
        <v>8</v>
      </c>
      <c r="AB2" s="11">
        <f>IF(X2="YES",AA2,0)</f>
        <v>0</v>
      </c>
    </row>
    <row r="3" spans="1:28" ht="24.75" customHeight="1">
      <c r="A3" s="21" t="s">
        <v>35</v>
      </c>
      <c r="B3" s="17">
        <v>3.25</v>
      </c>
      <c r="C3" s="17">
        <v>3.35</v>
      </c>
      <c r="D3" s="17">
        <v>3.5</v>
      </c>
      <c r="E3" s="17">
        <v>3.7</v>
      </c>
      <c r="F3" s="17">
        <v>3.9</v>
      </c>
      <c r="G3" s="17">
        <v>4</v>
      </c>
      <c r="H3" s="17">
        <v>4.1</v>
      </c>
      <c r="I3" s="17">
        <v>0.25</v>
      </c>
      <c r="J3" s="17"/>
      <c r="K3" s="25">
        <v>7</v>
      </c>
      <c r="L3" s="25">
        <v>11</v>
      </c>
      <c r="M3" s="21" t="str">
        <f t="shared" si="0"/>
        <v>7-11</v>
      </c>
      <c r="N3" s="17">
        <f aca="true" t="shared" si="3" ref="N3:N8">(B3*2)+$AB$10</f>
        <v>6.5</v>
      </c>
      <c r="O3" s="17">
        <f t="shared" si="1"/>
        <v>6.7</v>
      </c>
      <c r="P3" s="17">
        <f t="shared" si="1"/>
        <v>7</v>
      </c>
      <c r="Q3" s="17">
        <f t="shared" si="1"/>
        <v>7.4</v>
      </c>
      <c r="R3" s="17">
        <f t="shared" si="1"/>
        <v>7.8</v>
      </c>
      <c r="S3" s="17">
        <f t="shared" si="1"/>
        <v>8</v>
      </c>
      <c r="T3" s="17">
        <f t="shared" si="1"/>
        <v>8.2</v>
      </c>
      <c r="U3" s="17">
        <v>0</v>
      </c>
      <c r="V3" s="17">
        <f t="shared" si="2"/>
        <v>0.5</v>
      </c>
      <c r="W3" s="17"/>
      <c r="X3" s="2" t="s">
        <v>25</v>
      </c>
      <c r="Y3" s="9" t="s">
        <v>51</v>
      </c>
      <c r="Z3" s="11">
        <v>5</v>
      </c>
      <c r="AA3" s="11">
        <f>Z3*2</f>
        <v>10</v>
      </c>
      <c r="AB3" s="11">
        <f>IF(X3="YES",AA3,0)</f>
        <v>0</v>
      </c>
    </row>
    <row r="4" spans="1:28" ht="24.75" customHeight="1">
      <c r="A4" s="6" t="s">
        <v>36</v>
      </c>
      <c r="B4" s="17">
        <v>3</v>
      </c>
      <c r="C4" s="17">
        <v>3.05</v>
      </c>
      <c r="D4" s="17">
        <v>3.1</v>
      </c>
      <c r="E4" s="17">
        <v>3.15</v>
      </c>
      <c r="F4" s="17">
        <v>3.2</v>
      </c>
      <c r="G4" s="17">
        <v>3.25</v>
      </c>
      <c r="H4" s="17">
        <v>3.3</v>
      </c>
      <c r="I4" s="17">
        <v>0.25</v>
      </c>
      <c r="J4" s="17"/>
      <c r="K4" s="25">
        <v>12</v>
      </c>
      <c r="L4" s="25">
        <v>23</v>
      </c>
      <c r="M4" s="21" t="str">
        <f t="shared" si="0"/>
        <v>12-23</v>
      </c>
      <c r="N4" s="17">
        <f t="shared" si="3"/>
        <v>6</v>
      </c>
      <c r="O4" s="17">
        <f t="shared" si="1"/>
        <v>6.1</v>
      </c>
      <c r="P4" s="17">
        <f t="shared" si="1"/>
        <v>6.2</v>
      </c>
      <c r="Q4" s="17">
        <f t="shared" si="1"/>
        <v>6.3</v>
      </c>
      <c r="R4" s="17">
        <f t="shared" si="1"/>
        <v>6.4</v>
      </c>
      <c r="S4" s="17">
        <f t="shared" si="1"/>
        <v>6.5</v>
      </c>
      <c r="T4" s="17">
        <f t="shared" si="1"/>
        <v>6.6</v>
      </c>
      <c r="U4" s="17">
        <v>0</v>
      </c>
      <c r="V4" s="17">
        <f t="shared" si="2"/>
        <v>0.5</v>
      </c>
      <c r="W4" s="17"/>
      <c r="X4" s="2" t="s">
        <v>25</v>
      </c>
      <c r="Y4" s="9" t="s">
        <v>52</v>
      </c>
      <c r="Z4" s="11">
        <v>0.5</v>
      </c>
      <c r="AA4" s="11">
        <f>Z4*2</f>
        <v>1</v>
      </c>
      <c r="AB4" s="11">
        <f>IF(X4="YES",AA4,0)</f>
        <v>0</v>
      </c>
    </row>
    <row r="5" spans="1:28" ht="24.75" customHeight="1">
      <c r="A5" s="21" t="s">
        <v>37</v>
      </c>
      <c r="B5" s="17">
        <v>2.75</v>
      </c>
      <c r="C5" s="17">
        <v>2.8</v>
      </c>
      <c r="D5" s="17">
        <v>2.85</v>
      </c>
      <c r="E5" s="17">
        <v>2.9</v>
      </c>
      <c r="F5" s="17">
        <v>3</v>
      </c>
      <c r="G5" s="17">
        <v>3.05</v>
      </c>
      <c r="H5" s="17">
        <v>3.1</v>
      </c>
      <c r="I5" s="17">
        <v>0.25</v>
      </c>
      <c r="J5" s="17"/>
      <c r="K5" s="25">
        <v>24</v>
      </c>
      <c r="L5" s="25">
        <v>47</v>
      </c>
      <c r="M5" s="21" t="str">
        <f t="shared" si="0"/>
        <v>24-47</v>
      </c>
      <c r="N5" s="17">
        <f t="shared" si="3"/>
        <v>5.5</v>
      </c>
      <c r="O5" s="17">
        <f t="shared" si="1"/>
        <v>5.6</v>
      </c>
      <c r="P5" s="17">
        <f t="shared" si="1"/>
        <v>5.7</v>
      </c>
      <c r="Q5" s="17">
        <f t="shared" si="1"/>
        <v>5.8</v>
      </c>
      <c r="R5" s="17">
        <f t="shared" si="1"/>
        <v>6</v>
      </c>
      <c r="S5" s="17">
        <f t="shared" si="1"/>
        <v>6.1</v>
      </c>
      <c r="T5" s="17">
        <f t="shared" si="1"/>
        <v>6.2</v>
      </c>
      <c r="U5" s="17">
        <v>0</v>
      </c>
      <c r="V5" s="17">
        <f t="shared" si="2"/>
        <v>0.5</v>
      </c>
      <c r="W5" s="17"/>
      <c r="X5" s="2" t="s">
        <v>25</v>
      </c>
      <c r="Y5" s="9" t="s">
        <v>53</v>
      </c>
      <c r="Z5" s="11">
        <v>0.35</v>
      </c>
      <c r="AA5" s="11">
        <f>Z5*2</f>
        <v>0.7</v>
      </c>
      <c r="AB5" s="11">
        <f>IF(X5="YES",AA5,0)</f>
        <v>0</v>
      </c>
    </row>
    <row r="6" spans="1:28" ht="24.75" customHeight="1">
      <c r="A6" s="21" t="s">
        <v>38</v>
      </c>
      <c r="B6" s="17">
        <v>2.25</v>
      </c>
      <c r="C6" s="17">
        <v>2.4</v>
      </c>
      <c r="D6" s="17">
        <v>2.5</v>
      </c>
      <c r="E6" s="17">
        <v>2.6</v>
      </c>
      <c r="F6" s="17">
        <v>2.7</v>
      </c>
      <c r="G6" s="17">
        <v>2.8</v>
      </c>
      <c r="H6" s="17">
        <v>2.9</v>
      </c>
      <c r="I6" s="17">
        <v>0.25</v>
      </c>
      <c r="J6" s="17"/>
      <c r="K6" s="25">
        <v>48</v>
      </c>
      <c r="L6" s="25">
        <v>144</v>
      </c>
      <c r="M6" s="21" t="str">
        <f t="shared" si="0"/>
        <v>48-144</v>
      </c>
      <c r="N6" s="17">
        <f t="shared" si="3"/>
        <v>4.5</v>
      </c>
      <c r="O6" s="17">
        <f t="shared" si="1"/>
        <v>4.8</v>
      </c>
      <c r="P6" s="17">
        <f t="shared" si="1"/>
        <v>5</v>
      </c>
      <c r="Q6" s="17">
        <f t="shared" si="1"/>
        <v>5.2</v>
      </c>
      <c r="R6" s="17">
        <f t="shared" si="1"/>
        <v>5.4</v>
      </c>
      <c r="S6" s="17">
        <f t="shared" si="1"/>
        <v>5.6</v>
      </c>
      <c r="T6" s="17">
        <f t="shared" si="1"/>
        <v>5.8</v>
      </c>
      <c r="U6" s="17">
        <v>0</v>
      </c>
      <c r="V6" s="17">
        <f t="shared" si="2"/>
        <v>0.5</v>
      </c>
      <c r="W6" s="17"/>
      <c r="X6" s="2" t="s">
        <v>25</v>
      </c>
      <c r="Y6" s="9" t="s">
        <v>54</v>
      </c>
      <c r="Z6" s="11">
        <v>0.25</v>
      </c>
      <c r="AA6" s="11">
        <f>Z6*2</f>
        <v>0.5</v>
      </c>
      <c r="AB6" s="11">
        <f>IF(X6="YES",AA6,0)</f>
        <v>0</v>
      </c>
    </row>
    <row r="7" spans="1:28" ht="24.75" customHeight="1">
      <c r="A7" s="21" t="s">
        <v>39</v>
      </c>
      <c r="B7" s="17">
        <v>1.75</v>
      </c>
      <c r="C7" s="17">
        <v>2</v>
      </c>
      <c r="D7" s="17">
        <v>2.1</v>
      </c>
      <c r="E7" s="17">
        <v>2.2</v>
      </c>
      <c r="F7" s="17">
        <v>2.3</v>
      </c>
      <c r="G7" s="17">
        <v>2.4</v>
      </c>
      <c r="H7" s="17">
        <v>2.5</v>
      </c>
      <c r="I7" s="17">
        <v>0.25</v>
      </c>
      <c r="J7" s="17"/>
      <c r="K7" s="25">
        <v>145</v>
      </c>
      <c r="L7" s="25">
        <v>287</v>
      </c>
      <c r="M7" s="21" t="str">
        <f t="shared" si="0"/>
        <v>145-287</v>
      </c>
      <c r="N7" s="17">
        <f t="shared" si="3"/>
        <v>3.5</v>
      </c>
      <c r="O7" s="17">
        <f t="shared" si="1"/>
        <v>4</v>
      </c>
      <c r="P7" s="17">
        <f t="shared" si="1"/>
        <v>4.2</v>
      </c>
      <c r="Q7" s="17">
        <f t="shared" si="1"/>
        <v>4.4</v>
      </c>
      <c r="R7" s="17">
        <f t="shared" si="1"/>
        <v>4.6</v>
      </c>
      <c r="S7" s="17">
        <f t="shared" si="1"/>
        <v>4.8</v>
      </c>
      <c r="T7" s="17">
        <f t="shared" si="1"/>
        <v>5</v>
      </c>
      <c r="U7" s="17">
        <v>0</v>
      </c>
      <c r="V7" s="17">
        <f t="shared" si="2"/>
        <v>0.5</v>
      </c>
      <c r="W7" s="17"/>
      <c r="X7" s="2" t="s">
        <v>25</v>
      </c>
      <c r="Y7" s="9" t="s">
        <v>55</v>
      </c>
      <c r="Z7" s="11">
        <v>0.15</v>
      </c>
      <c r="AA7" s="11">
        <f>Z7*2</f>
        <v>0.3</v>
      </c>
      <c r="AB7" s="11">
        <f>IF(X7="YES",AA7,0)</f>
        <v>0</v>
      </c>
    </row>
    <row r="8" spans="1:28" ht="24.75" customHeight="1">
      <c r="A8" s="21" t="s">
        <v>40</v>
      </c>
      <c r="B8" s="17">
        <v>1.4</v>
      </c>
      <c r="C8" s="17">
        <v>1.55</v>
      </c>
      <c r="D8" s="17">
        <v>1.65</v>
      </c>
      <c r="E8" s="17">
        <v>1.75</v>
      </c>
      <c r="F8" s="17">
        <v>1.85</v>
      </c>
      <c r="G8" s="17">
        <v>1.95</v>
      </c>
      <c r="H8" s="17">
        <v>2.05</v>
      </c>
      <c r="I8" s="17">
        <v>0.25</v>
      </c>
      <c r="J8" s="17"/>
      <c r="K8" s="25">
        <v>288</v>
      </c>
      <c r="L8" s="25">
        <v>999</v>
      </c>
      <c r="M8" s="21" t="str">
        <f t="shared" si="0"/>
        <v>288-999</v>
      </c>
      <c r="N8" s="17">
        <f t="shared" si="3"/>
        <v>2.8</v>
      </c>
      <c r="O8" s="17">
        <f t="shared" si="1"/>
        <v>3.1</v>
      </c>
      <c r="P8" s="17">
        <f t="shared" si="1"/>
        <v>3.3</v>
      </c>
      <c r="Q8" s="17">
        <f t="shared" si="1"/>
        <v>3.5</v>
      </c>
      <c r="R8" s="17">
        <f t="shared" si="1"/>
        <v>3.7</v>
      </c>
      <c r="S8" s="17">
        <f t="shared" si="1"/>
        <v>3.9</v>
      </c>
      <c r="T8" s="17">
        <f t="shared" si="1"/>
        <v>4.1</v>
      </c>
      <c r="U8" s="17">
        <v>0</v>
      </c>
      <c r="V8" s="17">
        <f t="shared" si="2"/>
        <v>0.5</v>
      </c>
      <c r="W8" s="17"/>
      <c r="Y8"/>
      <c r="AB8" s="11"/>
    </row>
    <row r="9" spans="1:28" ht="24.7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M9" s="16"/>
      <c r="N9" s="17"/>
      <c r="O9" s="17"/>
      <c r="P9" s="17"/>
      <c r="Q9" s="17"/>
      <c r="R9" s="17"/>
      <c r="S9" s="17"/>
      <c r="T9" s="17"/>
      <c r="U9" s="17"/>
      <c r="Y9"/>
      <c r="AB9" s="11"/>
    </row>
    <row r="10" spans="13:28" ht="24.75" customHeight="1">
      <c r="M10" s="18"/>
      <c r="Y10" s="10" t="s">
        <v>28</v>
      </c>
      <c r="Z10" s="15"/>
      <c r="AA10" s="15"/>
      <c r="AB10" s="19">
        <f>SUM(AB2:AB7)</f>
        <v>0</v>
      </c>
    </row>
    <row r="11" spans="1:19" ht="24.75" customHeight="1">
      <c r="A11" s="4"/>
      <c r="B11" s="21"/>
      <c r="C11" s="21"/>
      <c r="D11" s="6"/>
      <c r="E11" s="21"/>
      <c r="F11" s="21"/>
      <c r="G11" s="21"/>
      <c r="H11" s="21"/>
      <c r="I11" s="21"/>
      <c r="J11" s="21"/>
      <c r="K11" s="21"/>
      <c r="M11" s="18"/>
      <c r="N11" s="26" t="s">
        <v>60</v>
      </c>
      <c r="O11" s="26"/>
      <c r="P11" s="26"/>
      <c r="Q11" s="26"/>
      <c r="R11" s="26"/>
      <c r="S11" s="26"/>
    </row>
    <row r="12" spans="1:27" ht="24.75" customHeight="1">
      <c r="A12" s="4"/>
      <c r="B12" s="17"/>
      <c r="C12" s="17"/>
      <c r="D12" s="17"/>
      <c r="E12" s="17"/>
      <c r="F12" s="17"/>
      <c r="G12" s="17"/>
      <c r="H12" s="17"/>
      <c r="I12" s="17"/>
      <c r="J12" s="17"/>
      <c r="K12" s="17"/>
      <c r="M12" s="18"/>
      <c r="N12" s="26"/>
      <c r="O12" s="26"/>
      <c r="P12" s="26"/>
      <c r="Q12" s="26"/>
      <c r="R12" s="26"/>
      <c r="S12" s="26"/>
      <c r="Y12" s="10" t="s">
        <v>29</v>
      </c>
      <c r="Z12" s="5" t="s">
        <v>15</v>
      </c>
      <c r="AA12" s="5" t="s">
        <v>0</v>
      </c>
    </row>
    <row r="13" spans="1:27" ht="24.75" customHeight="1">
      <c r="A13" s="4"/>
      <c r="B13" s="17"/>
      <c r="C13" s="17"/>
      <c r="D13" s="17"/>
      <c r="E13" s="17"/>
      <c r="F13" s="17"/>
      <c r="G13" s="17"/>
      <c r="H13" s="17"/>
      <c r="I13" s="17"/>
      <c r="J13" s="17"/>
      <c r="K13" s="17"/>
      <c r="N13" s="26"/>
      <c r="O13" s="26"/>
      <c r="P13" s="26"/>
      <c r="Q13" s="26"/>
      <c r="R13" s="26"/>
      <c r="S13" s="26"/>
      <c r="Y13" s="8" t="s">
        <v>56</v>
      </c>
      <c r="Z13" s="11">
        <v>20</v>
      </c>
      <c r="AA13" s="11">
        <f>Z13*2</f>
        <v>40</v>
      </c>
    </row>
    <row r="14" spans="1:27" ht="24.75" customHeight="1">
      <c r="A14" s="4"/>
      <c r="B14" s="17"/>
      <c r="C14" s="17"/>
      <c r="D14" s="17"/>
      <c r="E14" s="17"/>
      <c r="F14" s="17"/>
      <c r="G14" s="17"/>
      <c r="H14" s="17"/>
      <c r="I14" s="17"/>
      <c r="J14" s="17"/>
      <c r="K14" s="17"/>
      <c r="Y14" s="8" t="s">
        <v>57</v>
      </c>
      <c r="Z14" s="11"/>
      <c r="AA14" s="11">
        <v>45</v>
      </c>
    </row>
    <row r="15" spans="1:27" ht="24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Y15" s="8" t="s">
        <v>58</v>
      </c>
      <c r="Z15" s="11"/>
      <c r="AA15" s="11">
        <v>75</v>
      </c>
    </row>
    <row r="16" spans="1:25" ht="24.7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M16" s="26" t="s">
        <v>81</v>
      </c>
      <c r="N16" s="26"/>
      <c r="O16" s="26"/>
      <c r="P16" s="26"/>
      <c r="Q16" s="26"/>
      <c r="R16" s="27" t="s">
        <v>82</v>
      </c>
      <c r="S16" s="27"/>
      <c r="Y16" s="8" t="s">
        <v>59</v>
      </c>
    </row>
    <row r="17" spans="1:19" ht="24.7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M17" s="26" t="s">
        <v>85</v>
      </c>
      <c r="N17" s="26"/>
      <c r="O17" s="26"/>
      <c r="P17" s="26"/>
      <c r="Q17" s="26"/>
      <c r="R17" s="29" t="s">
        <v>24</v>
      </c>
      <c r="S17" s="29"/>
    </row>
    <row r="18" spans="1:23" ht="24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26" t="s">
        <v>86</v>
      </c>
      <c r="N18" s="26"/>
      <c r="O18" s="26"/>
      <c r="P18" s="26"/>
      <c r="Q18" s="26"/>
      <c r="R18" s="30">
        <v>13</v>
      </c>
      <c r="S18" s="30"/>
      <c r="W18" s="21"/>
    </row>
    <row r="19" spans="1:19" ht="24.7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M19" s="26" t="s">
        <v>87</v>
      </c>
      <c r="N19" s="26"/>
      <c r="O19" s="26"/>
      <c r="P19" s="26"/>
      <c r="Q19" s="26"/>
      <c r="R19" s="31" t="str">
        <f>IF(AND($R$18&gt;=K2,$R$18&lt;=L2),CONCATENATE(K2,"-",L2),IF(AND($R$18&gt;=K3,$R$18&lt;=L3),CONCATENATE(K3,"-",L3),IF(AND($R$18&gt;=K4,$R$18&lt;=L4),CONCATENATE(K4,"-",L4),IF(AND($R$18&gt;=K5,$R$18&lt;=L5),CONCATENATE(K5,"-",L5),IF(AND($R$18&gt;=K6,$R$18&lt;=L6),CONCATENATE(K6,"-",L7),IF(AND($R$18&gt;=K7,$R$18&lt;=L7),CONCATENATE(K7,"-",L7),IF(AND($R$18&gt;=K8,$R$18&lt;=L8),CONCATENATE(K8,"-",L8),0)))))))</f>
        <v>12-23</v>
      </c>
      <c r="S19" s="31"/>
    </row>
    <row r="20" spans="13:19" ht="24.75" customHeight="1">
      <c r="M20" s="26" t="s">
        <v>101</v>
      </c>
      <c r="N20" s="26"/>
      <c r="O20" s="26"/>
      <c r="P20" s="26"/>
      <c r="Q20" s="26"/>
      <c r="R20" s="27" t="s">
        <v>104</v>
      </c>
      <c r="S20" s="27"/>
    </row>
    <row r="21" spans="13:19" ht="24.75" customHeight="1">
      <c r="M21" s="26" t="s">
        <v>93</v>
      </c>
      <c r="N21" s="26"/>
      <c r="O21" s="26"/>
      <c r="P21" s="26"/>
      <c r="Q21" s="26"/>
      <c r="R21" s="28">
        <f>IF(R20="Cero",0,VLOOKUP($R$19,$M$1:$T$8,MATCH(R20,$N$1:$T$1)+1,0))</f>
        <v>0</v>
      </c>
      <c r="S21" s="28"/>
    </row>
    <row r="22" spans="13:23" ht="24.75" customHeight="1">
      <c r="M22" s="26" t="s">
        <v>102</v>
      </c>
      <c r="N22" s="26"/>
      <c r="O22" s="26"/>
      <c r="P22" s="26"/>
      <c r="Q22" s="26"/>
      <c r="R22" s="27" t="s">
        <v>104</v>
      </c>
      <c r="S22" s="27"/>
      <c r="W22" s="23"/>
    </row>
    <row r="23" spans="13:19" ht="24.75" customHeight="1">
      <c r="M23" s="26" t="s">
        <v>90</v>
      </c>
      <c r="N23" s="26"/>
      <c r="O23" s="26"/>
      <c r="P23" s="26"/>
      <c r="Q23" s="26"/>
      <c r="R23" s="28">
        <f>IF(R22="Cero",0,VLOOKUP($R$19,$M$1:$T$8,MATCH(R22,$N$1:$T$1)+1,0))</f>
        <v>0</v>
      </c>
      <c r="S23" s="28"/>
    </row>
    <row r="24" spans="13:23" ht="24.75" customHeight="1">
      <c r="M24" s="26" t="s">
        <v>103</v>
      </c>
      <c r="N24" s="26"/>
      <c r="O24" s="26"/>
      <c r="P24" s="26"/>
      <c r="Q24" s="26"/>
      <c r="R24" s="27" t="s">
        <v>104</v>
      </c>
      <c r="S24" s="27"/>
      <c r="W24" s="23"/>
    </row>
    <row r="25" spans="13:19" ht="24.75" customHeight="1">
      <c r="M25" s="26" t="s">
        <v>89</v>
      </c>
      <c r="N25" s="26"/>
      <c r="O25" s="26"/>
      <c r="P25" s="26"/>
      <c r="Q25" s="26"/>
      <c r="R25" s="28">
        <f>IF(R24="Cero",0,VLOOKUP($R$19,$M$1:$T$8,MATCH(R24,$N$1:$T$1)+1,0))</f>
        <v>0</v>
      </c>
      <c r="S25" s="28"/>
    </row>
    <row r="26" spans="13:23" ht="24.75" customHeight="1">
      <c r="M26" s="26" t="s">
        <v>106</v>
      </c>
      <c r="N26" s="26"/>
      <c r="O26" s="26"/>
      <c r="P26" s="26"/>
      <c r="Q26" s="26"/>
      <c r="R26" s="34">
        <v>3000</v>
      </c>
      <c r="S26" s="34"/>
      <c r="W26" s="23"/>
    </row>
    <row r="27" spans="13:19" ht="24.75" customHeight="1">
      <c r="M27" s="26" t="s">
        <v>107</v>
      </c>
      <c r="N27" s="26"/>
      <c r="O27" s="26"/>
      <c r="P27" s="26"/>
      <c r="Q27" s="26"/>
      <c r="R27" s="28">
        <f>IF(R26=0,0,VLOOKUP($R$19,$M$1:$V$8,10,0))*INT(R26/1000)</f>
        <v>1.5</v>
      </c>
      <c r="S27" s="28"/>
    </row>
    <row r="28" spans="13:23" ht="24.75" customHeight="1">
      <c r="M28" s="32" t="s">
        <v>97</v>
      </c>
      <c r="N28" s="32"/>
      <c r="O28" s="32"/>
      <c r="P28" s="32"/>
      <c r="Q28" s="32"/>
      <c r="R28" s="33">
        <f>R21+R23+R25+R27</f>
        <v>1.5</v>
      </c>
      <c r="S28" s="33"/>
      <c r="W28" s="23"/>
    </row>
    <row r="29" ht="24.75" customHeight="1"/>
    <row r="30" ht="24.75" customHeight="1">
      <c r="W30" s="23"/>
    </row>
  </sheetData>
  <sheetProtection/>
  <mergeCells count="27">
    <mergeCell ref="M27:Q27"/>
    <mergeCell ref="R27:S27"/>
    <mergeCell ref="M28:Q28"/>
    <mergeCell ref="R28:S28"/>
    <mergeCell ref="M25:Q25"/>
    <mergeCell ref="R25:S25"/>
    <mergeCell ref="M26:Q26"/>
    <mergeCell ref="R26:S26"/>
    <mergeCell ref="M23:Q23"/>
    <mergeCell ref="R23:S23"/>
    <mergeCell ref="M24:Q24"/>
    <mergeCell ref="R24:S24"/>
    <mergeCell ref="M21:Q21"/>
    <mergeCell ref="R21:S21"/>
    <mergeCell ref="M22:Q22"/>
    <mergeCell ref="R22:S22"/>
    <mergeCell ref="N11:S13"/>
    <mergeCell ref="M19:Q19"/>
    <mergeCell ref="R19:S19"/>
    <mergeCell ref="M20:Q20"/>
    <mergeCell ref="R20:S20"/>
    <mergeCell ref="M16:Q16"/>
    <mergeCell ref="R16:S16"/>
    <mergeCell ref="M17:Q17"/>
    <mergeCell ref="R17:S17"/>
    <mergeCell ref="M18:Q18"/>
    <mergeCell ref="R18:S18"/>
  </mergeCells>
  <dataValidations count="3">
    <dataValidation type="list" allowBlank="1" showInputMessage="1" showErrorMessage="1" sqref="R17:S17 X2:X7">
      <formula1>"YES,NOT"</formula1>
    </dataValidation>
    <dataValidation type="list" allowBlank="1" showInputMessage="1" showErrorMessage="1" sqref="R16:S16">
      <formula1>"PRESS HEAT, SCREEN PRINTED, EMBROIDERY, OTHER"</formula1>
    </dataValidation>
    <dataValidation type="list" allowBlank="1" showInputMessage="1" showErrorMessage="1" sqref="R20:S20 R24:S24 R22:S22">
      <formula1>Embroidery!$N$1:$U$1</formula1>
    </dataValidation>
  </dataValidation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H1">
      <selection activeCell="Q18" sqref="Q18"/>
    </sheetView>
  </sheetViews>
  <sheetFormatPr defaultColWidth="8.8515625" defaultRowHeight="15"/>
  <cols>
    <col min="1" max="1" width="0" style="0" hidden="1" customWidth="1"/>
    <col min="2" max="2" width="12.7109375" style="1" hidden="1" customWidth="1"/>
    <col min="3" max="4" width="12.7109375" style="2" hidden="1" customWidth="1"/>
    <col min="5" max="5" width="12.7109375" style="3" hidden="1" customWidth="1"/>
    <col min="6" max="6" width="12.7109375" style="2" hidden="1" customWidth="1"/>
    <col min="7" max="7" width="12.7109375" style="3" hidden="1" customWidth="1"/>
    <col min="8" max="8" width="9.140625" style="0" customWidth="1"/>
    <col min="9" max="9" width="12.7109375" style="1" customWidth="1"/>
    <col min="10" max="11" width="12.7109375" style="2" customWidth="1"/>
    <col min="12" max="12" width="12.7109375" style="3" customWidth="1"/>
    <col min="13" max="13" width="12.7109375" style="2" customWidth="1"/>
    <col min="14" max="14" width="12.7109375" style="3" customWidth="1"/>
    <col min="15" max="16" width="8.8515625" style="0" customWidth="1"/>
    <col min="17" max="17" width="30.7109375" style="8" customWidth="1"/>
  </cols>
  <sheetData>
    <row r="1" spans="2:19" ht="34.5" customHeight="1">
      <c r="B1" s="4" t="s">
        <v>1</v>
      </c>
      <c r="C1" s="5" t="s">
        <v>62</v>
      </c>
      <c r="D1" s="5" t="s">
        <v>64</v>
      </c>
      <c r="E1" s="5" t="s">
        <v>63</v>
      </c>
      <c r="F1" s="10" t="s">
        <v>69</v>
      </c>
      <c r="G1" s="10" t="s">
        <v>70</v>
      </c>
      <c r="I1" s="4" t="s">
        <v>1</v>
      </c>
      <c r="J1" s="5" t="s">
        <v>62</v>
      </c>
      <c r="K1" s="5" t="s">
        <v>64</v>
      </c>
      <c r="L1" s="5" t="s">
        <v>63</v>
      </c>
      <c r="M1" s="10" t="s">
        <v>69</v>
      </c>
      <c r="N1" s="10" t="s">
        <v>70</v>
      </c>
      <c r="P1" s="5" t="s">
        <v>14</v>
      </c>
      <c r="Q1" s="10" t="s">
        <v>30</v>
      </c>
      <c r="R1" s="12" t="s">
        <v>26</v>
      </c>
      <c r="S1" s="13" t="s">
        <v>27</v>
      </c>
    </row>
    <row r="2" spans="1:19" ht="24.75" customHeight="1">
      <c r="A2" s="35" t="s">
        <v>68</v>
      </c>
      <c r="B2" s="4" t="s">
        <v>34</v>
      </c>
      <c r="C2" s="7">
        <v>2.66</v>
      </c>
      <c r="D2" s="7">
        <f>2.66*1.5</f>
        <v>3.99</v>
      </c>
      <c r="E2" s="7">
        <f>2.66*1.75</f>
        <v>4.655</v>
      </c>
      <c r="F2" s="7">
        <v>2.98</v>
      </c>
      <c r="G2" s="7">
        <f>2.98+2.66*30%</f>
        <v>3.778</v>
      </c>
      <c r="H2" s="35" t="s">
        <v>68</v>
      </c>
      <c r="I2" s="4" t="s">
        <v>34</v>
      </c>
      <c r="J2" s="7">
        <f>(C2*3)+$S$10</f>
        <v>8.98</v>
      </c>
      <c r="K2" s="7">
        <f>(D2*3)+$S$10</f>
        <v>12.97</v>
      </c>
      <c r="L2" s="7">
        <f>(E2*3)+$S$10</f>
        <v>14.965</v>
      </c>
      <c r="M2" s="7">
        <f>(F2*3)+$S$10</f>
        <v>9.94</v>
      </c>
      <c r="N2" s="7">
        <f>(G2*3)+$S$10</f>
        <v>12.334</v>
      </c>
      <c r="P2" s="2" t="s">
        <v>25</v>
      </c>
      <c r="Q2" s="9" t="s">
        <v>78</v>
      </c>
      <c r="R2" s="11">
        <v>0.1</v>
      </c>
      <c r="S2">
        <f aca="true" t="shared" si="0" ref="S2:S8">IF(P2="YES",R2,0)</f>
        <v>0</v>
      </c>
    </row>
    <row r="3" spans="1:19" ht="24.75" customHeight="1">
      <c r="A3" s="35"/>
      <c r="B3" s="4" t="s">
        <v>65</v>
      </c>
      <c r="C3" s="7"/>
      <c r="D3" s="7"/>
      <c r="E3" s="7"/>
      <c r="F3" s="7"/>
      <c r="G3" s="7"/>
      <c r="H3" s="35"/>
      <c r="I3" s="4" t="s">
        <v>65</v>
      </c>
      <c r="J3" s="7">
        <f>J2*95%</f>
        <v>8.531</v>
      </c>
      <c r="K3" s="7">
        <f>K2*95%</f>
        <v>12.3215</v>
      </c>
      <c r="L3" s="7">
        <f>L2*95%</f>
        <v>14.21675</v>
      </c>
      <c r="M3" s="7">
        <f>M2*95%</f>
        <v>9.443</v>
      </c>
      <c r="N3" s="7">
        <f>N2*95%</f>
        <v>11.7173</v>
      </c>
      <c r="P3" s="2" t="s">
        <v>25</v>
      </c>
      <c r="Q3" s="9" t="s">
        <v>73</v>
      </c>
      <c r="R3" s="11">
        <v>0.15</v>
      </c>
      <c r="S3">
        <f t="shared" si="0"/>
        <v>0</v>
      </c>
    </row>
    <row r="4" spans="1:19" ht="24.75" customHeight="1">
      <c r="A4" s="35"/>
      <c r="B4" s="4" t="s">
        <v>66</v>
      </c>
      <c r="C4" s="7"/>
      <c r="D4" s="7"/>
      <c r="E4" s="7"/>
      <c r="F4" s="7"/>
      <c r="G4" s="7"/>
      <c r="H4" s="35"/>
      <c r="I4" s="4" t="s">
        <v>66</v>
      </c>
      <c r="J4" s="7">
        <f>J3*95%</f>
        <v>8.10445</v>
      </c>
      <c r="K4" s="7">
        <f>K3*95%</f>
        <v>11.705425</v>
      </c>
      <c r="L4" s="7">
        <f>L3*95%</f>
        <v>13.505912499999999</v>
      </c>
      <c r="M4" s="7">
        <f>M3*95%</f>
        <v>8.970849999999999</v>
      </c>
      <c r="N4" s="7">
        <f>N3*95%</f>
        <v>11.131435</v>
      </c>
      <c r="P4" s="2" t="s">
        <v>25</v>
      </c>
      <c r="Q4" s="9" t="s">
        <v>74</v>
      </c>
      <c r="R4" s="11">
        <v>0.2</v>
      </c>
      <c r="S4">
        <f t="shared" si="0"/>
        <v>0</v>
      </c>
    </row>
    <row r="5" spans="1:19" ht="24.75" customHeight="1">
      <c r="A5" s="35"/>
      <c r="B5" s="4" t="s">
        <v>67</v>
      </c>
      <c r="C5" s="7"/>
      <c r="D5" s="7"/>
      <c r="E5" s="7"/>
      <c r="F5" s="7"/>
      <c r="G5" s="7"/>
      <c r="H5" s="35"/>
      <c r="I5" s="4" t="s">
        <v>67</v>
      </c>
      <c r="J5" s="7">
        <f>J4*95%</f>
        <v>7.699227499999999</v>
      </c>
      <c r="K5" s="7">
        <f>K4*95%</f>
        <v>11.12015375</v>
      </c>
      <c r="L5" s="7">
        <f>L4*95%</f>
        <v>12.830616874999999</v>
      </c>
      <c r="M5" s="7">
        <f>M4*95%</f>
        <v>8.522307499999998</v>
      </c>
      <c r="N5" s="7">
        <f>N4*95%</f>
        <v>10.57486325</v>
      </c>
      <c r="P5" s="2" t="s">
        <v>25</v>
      </c>
      <c r="Q5" s="9" t="s">
        <v>75</v>
      </c>
      <c r="R5" s="11">
        <v>0.1</v>
      </c>
      <c r="S5">
        <f t="shared" si="0"/>
        <v>0</v>
      </c>
    </row>
    <row r="6" spans="2:19" ht="24.75" customHeight="1">
      <c r="B6" s="4"/>
      <c r="C6" s="7"/>
      <c r="D6" s="7"/>
      <c r="E6" s="7"/>
      <c r="F6" s="7"/>
      <c r="G6" s="7"/>
      <c r="I6" s="4"/>
      <c r="J6" s="7"/>
      <c r="K6" s="7"/>
      <c r="L6" s="7"/>
      <c r="M6" s="7"/>
      <c r="N6" s="7"/>
      <c r="P6" s="2" t="s">
        <v>25</v>
      </c>
      <c r="Q6" s="9" t="s">
        <v>76</v>
      </c>
      <c r="R6" s="11">
        <v>0.2</v>
      </c>
      <c r="S6">
        <f t="shared" si="0"/>
        <v>0</v>
      </c>
    </row>
    <row r="7" spans="1:19" ht="24.75" customHeight="1">
      <c r="A7" s="35" t="s">
        <v>71</v>
      </c>
      <c r="B7" s="4" t="s">
        <v>34</v>
      </c>
      <c r="C7" s="7">
        <f>2.66/3</f>
        <v>0.8866666666666667</v>
      </c>
      <c r="D7" s="7">
        <f>2.66*1.5/3</f>
        <v>1.33</v>
      </c>
      <c r="E7" s="7">
        <f>2.66*1.75/3</f>
        <v>1.5516666666666667</v>
      </c>
      <c r="F7" s="7">
        <f>2.98/3</f>
        <v>0.9933333333333333</v>
      </c>
      <c r="G7" s="7">
        <f>(2.98+2.66*30%)/3</f>
        <v>1.2593333333333334</v>
      </c>
      <c r="H7" s="35" t="s">
        <v>71</v>
      </c>
      <c r="I7" s="4" t="s">
        <v>34</v>
      </c>
      <c r="J7" s="7">
        <f>(C7*3)+$S$10</f>
        <v>3.66</v>
      </c>
      <c r="K7" s="7">
        <f>(D7*3)+$S$10</f>
        <v>4.99</v>
      </c>
      <c r="L7" s="7">
        <f>(E7*3)+$S$10</f>
        <v>5.655</v>
      </c>
      <c r="M7" s="7">
        <f>(F7*3)+$S$10</f>
        <v>3.98</v>
      </c>
      <c r="N7" s="7">
        <f>(G7*3)+$S$10</f>
        <v>4.7780000000000005</v>
      </c>
      <c r="P7" s="2" t="s">
        <v>25</v>
      </c>
      <c r="Q7" s="9" t="s">
        <v>77</v>
      </c>
      <c r="R7" s="11">
        <v>0.2</v>
      </c>
      <c r="S7">
        <f t="shared" si="0"/>
        <v>0</v>
      </c>
    </row>
    <row r="8" spans="1:19" ht="24.75" customHeight="1">
      <c r="A8" s="35"/>
      <c r="B8" s="4" t="s">
        <v>65</v>
      </c>
      <c r="C8" s="7"/>
      <c r="D8" s="7"/>
      <c r="E8" s="7"/>
      <c r="F8" s="7"/>
      <c r="G8" s="7"/>
      <c r="H8" s="35"/>
      <c r="I8" s="4" t="s">
        <v>65</v>
      </c>
      <c r="J8" s="7">
        <f>J7*95%</f>
        <v>3.477</v>
      </c>
      <c r="K8" s="7">
        <f>K7*95%</f>
        <v>4.7405</v>
      </c>
      <c r="L8" s="7">
        <f>L7*95%</f>
        <v>5.37225</v>
      </c>
      <c r="M8" s="7">
        <f>M7*95%</f>
        <v>3.7809999999999997</v>
      </c>
      <c r="N8" s="7">
        <f>N7*95%</f>
        <v>4.5391</v>
      </c>
      <c r="P8" s="2" t="s">
        <v>24</v>
      </c>
      <c r="Q8" s="9" t="s">
        <v>79</v>
      </c>
      <c r="R8" s="11">
        <v>1</v>
      </c>
      <c r="S8">
        <f t="shared" si="0"/>
        <v>1</v>
      </c>
    </row>
    <row r="9" spans="1:18" ht="24.75" customHeight="1">
      <c r="A9" s="35"/>
      <c r="B9" s="4" t="s">
        <v>66</v>
      </c>
      <c r="C9" s="7"/>
      <c r="D9" s="7"/>
      <c r="E9" s="7"/>
      <c r="F9" s="7"/>
      <c r="G9" s="7"/>
      <c r="H9" s="35"/>
      <c r="I9" s="4" t="s">
        <v>66</v>
      </c>
      <c r="J9" s="7">
        <f>J8*95%</f>
        <v>3.3031499999999996</v>
      </c>
      <c r="K9" s="7">
        <f>K8*95%</f>
        <v>4.503475</v>
      </c>
      <c r="L9" s="7">
        <f>L8*95%</f>
        <v>5.1036375</v>
      </c>
      <c r="M9" s="7">
        <f>M8*95%</f>
        <v>3.5919499999999998</v>
      </c>
      <c r="N9" s="7">
        <f>N8*95%</f>
        <v>4.312145</v>
      </c>
      <c r="P9" s="2"/>
      <c r="Q9" s="9"/>
      <c r="R9" s="11"/>
    </row>
    <row r="10" spans="1:19" ht="24.75" customHeight="1">
      <c r="A10" s="35"/>
      <c r="B10" s="4" t="s">
        <v>67</v>
      </c>
      <c r="C10" s="7"/>
      <c r="D10" s="7"/>
      <c r="E10" s="7"/>
      <c r="F10" s="7"/>
      <c r="G10" s="7"/>
      <c r="H10" s="35"/>
      <c r="I10" s="4" t="s">
        <v>67</v>
      </c>
      <c r="J10" s="7">
        <f>J9*95%</f>
        <v>3.1379924999999993</v>
      </c>
      <c r="K10" s="7">
        <f>K9*95%</f>
        <v>4.278301249999999</v>
      </c>
      <c r="L10" s="7">
        <f>L9*95%</f>
        <v>4.848455625</v>
      </c>
      <c r="M10" s="7">
        <f>M9*95%</f>
        <v>3.4123524999999995</v>
      </c>
      <c r="N10" s="7">
        <f>N9*95%</f>
        <v>4.0965377499999995</v>
      </c>
      <c r="Q10" s="10" t="s">
        <v>28</v>
      </c>
      <c r="R10" s="15"/>
      <c r="S10" s="15">
        <f>SUM(S2:S9)</f>
        <v>1</v>
      </c>
    </row>
    <row r="11" spans="9:14" ht="24.75" customHeight="1">
      <c r="I11" s="18"/>
      <c r="J11" s="18"/>
      <c r="K11" s="18"/>
      <c r="L11" s="18"/>
      <c r="M11" s="18"/>
      <c r="N11" s="18"/>
    </row>
    <row r="12" spans="1:18" ht="24.75" customHeight="1">
      <c r="A12" s="35" t="s">
        <v>72</v>
      </c>
      <c r="B12" s="4" t="s">
        <v>34</v>
      </c>
      <c r="C12" s="7">
        <f>2.66/4</f>
        <v>0.665</v>
      </c>
      <c r="D12" s="7">
        <f>2.66*1.5/4</f>
        <v>0.9975</v>
      </c>
      <c r="E12" s="7">
        <f>2.66*1.75/4</f>
        <v>1.16375</v>
      </c>
      <c r="F12" s="7">
        <f>2.98/4</f>
        <v>0.745</v>
      </c>
      <c r="G12" s="7">
        <f>(2.98+2.66*30%)/4</f>
        <v>0.9445</v>
      </c>
      <c r="H12" s="35" t="s">
        <v>72</v>
      </c>
      <c r="I12" s="4" t="s">
        <v>34</v>
      </c>
      <c r="J12" s="7">
        <f>(C12*3)+$S$10</f>
        <v>2.995</v>
      </c>
      <c r="K12" s="7">
        <f>(D12*3)+$S$10</f>
        <v>3.9925</v>
      </c>
      <c r="L12" s="7">
        <f>(E12*3)+$S$10</f>
        <v>4.49125</v>
      </c>
      <c r="M12" s="7">
        <f>(F12*3)+$S$10</f>
        <v>3.235</v>
      </c>
      <c r="N12" s="7">
        <f>(G12*3)+$S$10</f>
        <v>3.8335</v>
      </c>
      <c r="Q12" s="10"/>
      <c r="R12" s="5"/>
    </row>
    <row r="13" spans="1:18" ht="24.75" customHeight="1">
      <c r="A13" s="35"/>
      <c r="B13" s="4" t="s">
        <v>65</v>
      </c>
      <c r="C13" s="7"/>
      <c r="D13" s="7"/>
      <c r="E13" s="7"/>
      <c r="F13" s="7"/>
      <c r="G13" s="7"/>
      <c r="H13" s="35"/>
      <c r="I13" s="4" t="s">
        <v>65</v>
      </c>
      <c r="J13" s="7">
        <f>J12*95%</f>
        <v>2.84525</v>
      </c>
      <c r="K13" s="7">
        <f>K12*95%</f>
        <v>3.792875</v>
      </c>
      <c r="L13" s="7">
        <f>L12*95%</f>
        <v>4.2666875</v>
      </c>
      <c r="M13" s="7">
        <f>M12*95%</f>
        <v>3.07325</v>
      </c>
      <c r="N13" s="7">
        <f>N12*95%</f>
        <v>3.641825</v>
      </c>
      <c r="R13" s="11"/>
    </row>
    <row r="14" spans="1:18" ht="24.75" customHeight="1">
      <c r="A14" s="35"/>
      <c r="B14" s="4" t="s">
        <v>66</v>
      </c>
      <c r="C14" s="7"/>
      <c r="D14" s="7"/>
      <c r="E14" s="7"/>
      <c r="F14" s="7"/>
      <c r="G14" s="7"/>
      <c r="H14" s="35"/>
      <c r="I14" s="4" t="s">
        <v>66</v>
      </c>
      <c r="J14" s="7">
        <f>J13*95%</f>
        <v>2.7029875</v>
      </c>
      <c r="K14" s="7">
        <f>K13*95%</f>
        <v>3.60323125</v>
      </c>
      <c r="L14" s="7">
        <f>L13*95%</f>
        <v>4.053353124999999</v>
      </c>
      <c r="M14" s="7">
        <f>M13*95%</f>
        <v>2.9195874999999996</v>
      </c>
      <c r="N14" s="7">
        <f>N13*95%</f>
        <v>3.45973375</v>
      </c>
      <c r="R14" s="11"/>
    </row>
    <row r="15" spans="1:18" ht="24.75" customHeight="1">
      <c r="A15" s="35"/>
      <c r="B15" s="4" t="s">
        <v>67</v>
      </c>
      <c r="C15" s="7"/>
      <c r="D15" s="7"/>
      <c r="E15" s="7"/>
      <c r="F15" s="7"/>
      <c r="G15" s="7"/>
      <c r="H15" s="35"/>
      <c r="I15" s="4" t="s">
        <v>67</v>
      </c>
      <c r="J15" s="7">
        <f>J14*95%</f>
        <v>2.5678381249999997</v>
      </c>
      <c r="K15" s="7">
        <f>K14*95%</f>
        <v>3.4230696874999995</v>
      </c>
      <c r="L15" s="7">
        <f>L14*95%</f>
        <v>3.850685468749999</v>
      </c>
      <c r="M15" s="7">
        <f>M14*95%</f>
        <v>2.7736081249999995</v>
      </c>
      <c r="N15" s="7">
        <f>N14*95%</f>
        <v>3.2867470624999995</v>
      </c>
      <c r="R15" s="11"/>
    </row>
    <row r="18" spans="9:13" ht="13.5">
      <c r="I18" s="26" t="s">
        <v>80</v>
      </c>
      <c r="J18" s="26"/>
      <c r="K18" s="26"/>
      <c r="L18" s="26"/>
      <c r="M18" s="26"/>
    </row>
    <row r="19" spans="9:13" ht="13.5">
      <c r="I19" s="26"/>
      <c r="J19" s="26"/>
      <c r="K19" s="26"/>
      <c r="L19" s="26"/>
      <c r="M19" s="26"/>
    </row>
    <row r="20" spans="9:13" ht="13.5">
      <c r="I20" s="26"/>
      <c r="J20" s="26"/>
      <c r="K20" s="26"/>
      <c r="L20" s="26"/>
      <c r="M20" s="26"/>
    </row>
  </sheetData>
  <sheetProtection/>
  <mergeCells count="7">
    <mergeCell ref="A2:A5"/>
    <mergeCell ref="H2:H5"/>
    <mergeCell ref="I18:M20"/>
    <mergeCell ref="A7:A10"/>
    <mergeCell ref="H7:H10"/>
    <mergeCell ref="A12:A15"/>
    <mergeCell ref="H12:H15"/>
  </mergeCells>
  <dataValidations count="1">
    <dataValidation type="list" allowBlank="1" showInputMessage="1" showErrorMessage="1" sqref="P2:P9">
      <formula1>"YES,NOT"</formula1>
    </dataValidation>
  </dataValidation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Hussein El Fakih</dc:creator>
  <cp:keywords/>
  <dc:description/>
  <cp:lastModifiedBy>Nicolas Mejia</cp:lastModifiedBy>
  <cp:lastPrinted>2013-06-03T13:49:32Z</cp:lastPrinted>
  <dcterms:created xsi:type="dcterms:W3CDTF">2013-01-17T19:22:29Z</dcterms:created>
  <dcterms:modified xsi:type="dcterms:W3CDTF">2013-08-26T23:21:19Z</dcterms:modified>
  <cp:category/>
  <cp:version/>
  <cp:contentType/>
  <cp:contentStatus/>
</cp:coreProperties>
</file>